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Март 2022" sheetId="1" r:id="rId1"/>
    <sheet name="Лист2" sheetId="2" r:id="rId2"/>
    <sheet name="Лист3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 refMode="R1C1"/>
</workbook>
</file>

<file path=xl/sharedStrings.xml><?xml version="1.0" encoding="utf-8"?>
<sst xmlns="http://schemas.openxmlformats.org/spreadsheetml/2006/main" count="89" uniqueCount="30">
  <si>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</si>
  <si>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</si>
  <si>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</si>
  <si>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</si>
  <si>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</si>
  <si>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</si>
  <si>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</si>
  <si>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</si>
  <si>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</si>
  <si>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</si>
  <si>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</si>
  <si>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</si>
  <si>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</si>
  <si>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</si>
  <si>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</si>
  <si>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</si>
  <si>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</si>
  <si>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</si>
  <si>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</si>
  <si>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</si>
  <si>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</si>
  <si>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</si>
  <si>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</si>
  <si>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</si>
  <si>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</si>
  <si>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</si>
  <si>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</si>
  <si>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</si>
  <si>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ООО "Энерго защита"</t>
  </si>
  <si>
    <t>Март 2022год.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</si>
</sst>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8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40;&#1101;&#1088;&#1086;&#1087;&#1086;&#1088;&#1090;\2022\2022-03\&#1057;&#1074;&#1086;&#1076;&#1085;&#1099;&#1081;%20&#1072;&#1082;&#1090;%20&#1052;&#1040;&#1056;&#1058;%20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4;&#1073;&#1086;&#1088;&#1086;&#1085;&#1101;&#1085;&#1077;&#1088;&#1075;&#1086;\2022\03-2022\&#1054;&#1073;&#1097;&#1072;&#1103;%20&#1074;&#1077;&#1076;&#1086;&#1084;&#1086;&#1089;&#1090;&#1100;%20&#1084;&#1072;&#1088;&#1090;%20%20202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43;&#1072;&#1079;&#1087;&#1088;&#1086;&#1084;%20&#1101;&#1085;&#1077;&#1088;&#1075;&#1086;%20(&#1057;&#1050;&#1060;)%20&#1076;&#1086;&#1075;.%20290\2022\2022-03\&#1072;&#1089;&#1087;%20-%20&#1089;&#1077;&#1074;&#1077;&#1088;&#1086;-&#1082;&#1072;&#1074;&#1082;&#1072;&#1079;&#1089;&#1082;&#1080;&#1081;%20&#1092;&#1080;&#1083;&#1080;&#1072;&#1083;%20-%20&#1072;&#1089;&#1090;&#1088;&#1072;&#1093;&#1072;&#1085;&#1100;&#1101;&#1085;&#1077;&#1088;&#1075;&#1086;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43;&#1086;&#1088;&#1101;&#1083;&#1077;&#1082;&#1090;&#1088;&#1086;&#1089;&#1077;&#1090;&#1100;\2022\03.2022\&#1057;&#1074;&#1086;&#1076;&#1085;&#1072;&#1103;%20&#1074;&#1077;&#1076;&#1086;&#1084;&#1086;&#1089;&#1090;&#1100;_03_2022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69;&#1085;&#1077;&#1088;&#1075;&#1086;%20&#1079;&#1072;&#1097;&#1080;&#1090;&#1072;\2022\03.2022\03_&#1080;&#1085;&#1090;&#1077;&#1075;&#1088;&#1072;&#1083;&#1100;&#1085;&#1099;&#1081;%20&#1072;&#1082;&#1090;%20&#1086;&#1073;&#1100;&#1077;&#1084;&#1086;&#1074;%20&#1069;&#1085;&#1077;&#1088;&#1075;&#1086;_&#1047;&#1072;&#1097;&#1080;&#1090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40;&#1089;&#1090;&#1088;&#1080;&#1084;\2022\03-2022\&#1057;&#1088;&#1086;&#1095;&#1085;&#1086;&#1077;,%20&#1089;&#1074;&#1086;&#1076;%20&#1074;&#1077;&#1076;&#1086;&#1084;%20&#1080;%20&#1072;&#1082;&#1090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astsbyt.ru/service/home/~/?auth=co&amp;loc=ru_RU&amp;id=944&amp;part=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40;&#1057;&#1055;&#1054;\2022\2022-03\&#1057;&#1088;&#1086;&#1095;&#1085;&#1086;&#1077;%20&#1076;&#1086;&#1085;&#1077;&#1089;&#1077;&#1085;&#1080;&#1077;%20&#1084;&#1072;&#1088;&#1090;%202022%20&#1087;&#1083;&#1086;&#1097;&#1072;&#1076;&#1082;&#1072;%20&#8470;1%20&#1040;&#1057;&#1055;&#1054;%20+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40;&#1057;&#1055;&#1054;\2022\2022-03\&#1057;&#1088;&#1086;&#1095;&#1085;&#1086;&#1077;%20&#1076;&#1086;&#1085;&#1077;&#1089;&#1077;&#1085;&#1080;&#1077;%20&#1084;&#1072;&#1088;&#1090;%202022%20&#1087;&#1083;&#1086;&#1097;&#1072;&#1076;&#1082;&#1072;%20&#8470;3%20&#1040;&#1057;&#1055;&#105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43;&#1072;&#1079;&#1087;&#1088;&#1086;&#1084;%20&#1101;&#1085;&#1077;&#1088;&#1075;&#1086;%20(&#1070;&#1060;)%20&#1076;&#1086;&#1075;.%20519\2022\2022-03\&#1057;&#1074;&#1086;&#1076;&#1085;&#1072;&#1103;%20&#1074;&#1077;&#1076;&#1086;&#1084;&#1086;&#1089;&#1090;&#1100;%2003.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1;&#1091;&#1082;&#1086;&#1081;&#1083;-&#1069;&#1085;&#1077;&#1088;&#1075;&#1086;&#1089;&#1077;&#1090;&#1080;\2022\03-2022\&#1057;&#1074;&#1086;&#1076;&#1085;&#1099;&#1081;%20&#1072;&#1082;&#1090;%20&#1074;&#1077;&#1076;&#1086;&#1084;&#1086;&#1089;&#1090;&#1100;%2003.22%20&#1080;&#1079;&#1084;%20(3%20&#1040;&#1069;&#1057;&#1050;%20&#1080;%20&#1051;-&#1069;&#105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0;&#1074;&#1072;&#1085;&#1090;-4\2022\03.2022\&#1042;&#1077;&#1076;&#1086;&#1084;&#1086;&#1089;&#1090;&#1100;%20&#8470;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0;&#1074;&#1072;&#1085;&#1090;-4\2022\03.2022\&#1055;&#1088;&#1080;&#1083;&#1086;&#1078;&#1077;&#1085;&#1080;&#1077;%20&#8470;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3;&#1042;&#1057;&#1050;\2022\03-2022\&#1089;&#1074;&#1086;&#1076;&#1085;&#1099;&#1081;%20&#1072;&#1082;&#1090;%20&#1084;&#1072;&#1088;&#1090;%20202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3;&#1042;&#1057;&#1050;\2022\03-2022\880&#1057;&#1074;&#1086;&#1076;&#1085;&#1072;&#1103;&#1042;&#1077;&#1076;&#1086;&#1084;&#1086;&#1089;&#1090;&#1100;&#1054;&#1073;&#1098;&#1077;&#1084;%20&#1084;&#1072;&#1088;&#1090;%202022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Лист3"/>
    </sheetNames>
    <sheetDataSet>
      <sheetData sheetId="0">
        <row r="32">
          <cell r="M32">
            <v>16051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арт    2022"/>
      <sheetName val="баланс 2021"/>
      <sheetName val="реестр новый"/>
      <sheetName val="Акт бал расп"/>
      <sheetName val="Пофидерный баланс"/>
      <sheetName val="Оперативный баланс"/>
      <sheetName val="ДТЭ_УБЭ_21"/>
      <sheetName val="Лист1"/>
    </sheetNames>
    <sheetDataSet>
      <sheetData sheetId="3">
        <row r="10">
          <cell r="F10">
            <v>6899744.402000041</v>
          </cell>
          <cell r="H10">
            <v>2144030.0999999987</v>
          </cell>
          <cell r="I10">
            <v>184735.96</v>
          </cell>
        </row>
        <row r="11">
          <cell r="F11">
            <v>73223.06000000025</v>
          </cell>
          <cell r="G11">
            <v>630438.000000003</v>
          </cell>
        </row>
        <row r="13">
          <cell r="I13">
            <v>4413002.214838776</v>
          </cell>
        </row>
        <row r="14">
          <cell r="I14">
            <v>426776.0412003481</v>
          </cell>
        </row>
        <row r="15">
          <cell r="I15">
            <v>630050.4498860138</v>
          </cell>
        </row>
        <row r="18">
          <cell r="I18">
            <v>29435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9">
          <cell r="Y19">
            <v>295969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2">
          <cell r="I102">
            <v>5026103</v>
          </cell>
        </row>
        <row r="2893">
          <cell r="I2893">
            <v>326886.03800000064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2.21"/>
      <sheetName val="Лист1"/>
      <sheetName val="Лист2"/>
    </sheetNames>
    <sheetDataSet>
      <sheetData sheetId="0">
        <row r="144">
          <cell r="M144">
            <v>47285</v>
          </cell>
        </row>
        <row r="145">
          <cell r="M145">
            <v>421279</v>
          </cell>
        </row>
        <row r="316">
          <cell r="M31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ъема"/>
      <sheetName val="Сроч.донесение"/>
      <sheetName val="Св.вед."/>
      <sheetName val="Акт "/>
      <sheetName val="Акт полез отпуска (мощ)"/>
      <sheetName val="Лист1"/>
    </sheetNames>
    <sheetDataSet>
      <sheetData sheetId="1">
        <row r="208">
          <cell r="G208">
            <v>606510</v>
          </cell>
        </row>
        <row r="211">
          <cell r="G211">
            <v>9659</v>
          </cell>
        </row>
      </sheetData>
      <sheetData sheetId="4">
        <row r="17">
          <cell r="I17">
            <v>190918</v>
          </cell>
        </row>
        <row r="18">
          <cell r="I18">
            <v>361026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3 2021"/>
    </sheetNames>
    <sheetDataSet>
      <sheetData sheetId="0">
        <row r="53">
          <cell r="B53">
            <v>1401895</v>
          </cell>
        </row>
        <row r="54">
          <cell r="B54">
            <v>156454</v>
          </cell>
        </row>
        <row r="55">
          <cell r="B55">
            <v>6785432</v>
          </cell>
        </row>
        <row r="56">
          <cell r="B56">
            <v>375388</v>
          </cell>
        </row>
        <row r="60">
          <cell r="B60">
            <v>9286057</v>
          </cell>
        </row>
        <row r="61">
          <cell r="B61">
            <v>2624623</v>
          </cell>
        </row>
        <row r="62">
          <cell r="B62">
            <v>46567793</v>
          </cell>
        </row>
        <row r="63">
          <cell r="B63">
            <v>103143270</v>
          </cell>
        </row>
        <row r="65">
          <cell r="B65">
            <v>77589760</v>
          </cell>
        </row>
        <row r="69">
          <cell r="B69">
            <v>1751249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очное донесение"/>
      <sheetName val="акт бал НАХИМ "/>
      <sheetName val="СводВЕд НАХИМ"/>
    </sheetNames>
    <sheetDataSet>
      <sheetData sheetId="0">
        <row r="105">
          <cell r="F105">
            <v>1263633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рочное донесение"/>
      <sheetName val="акт бал  ИНТЕР"/>
      <sheetName val="СводВЕд НАХИМ и ИНТЕР"/>
    </sheetNames>
    <sheetDataSet>
      <sheetData sheetId="0">
        <row r="11">
          <cell r="I11">
            <v>53160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ПР 03.2019   АЭ "/>
    </sheetNames>
    <sheetDataSet>
      <sheetData sheetId="0">
        <row r="38">
          <cell r="O38">
            <v>3514965</v>
          </cell>
        </row>
        <row r="359">
          <cell r="O359">
            <v>1759346</v>
          </cell>
        </row>
        <row r="360">
          <cell r="O360">
            <v>141108</v>
          </cell>
        </row>
        <row r="361">
          <cell r="O361">
            <v>43300</v>
          </cell>
        </row>
        <row r="371">
          <cell r="O371">
            <v>174759</v>
          </cell>
        </row>
        <row r="372">
          <cell r="O372">
            <v>93293</v>
          </cell>
        </row>
        <row r="377">
          <cell r="O377">
            <v>310342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акт ПО (АЭСК)"/>
      <sheetName val="Сводный акт ПО (Л-ЭНЕ"/>
      <sheetName val="Сводная ведомость объемов"/>
      <sheetName val="Акт об оказании усл. "/>
    </sheetNames>
    <sheetDataSet>
      <sheetData sheetId="2">
        <row r="21">
          <cell r="I21">
            <v>569758</v>
          </cell>
        </row>
        <row r="84">
          <cell r="I84">
            <v>562587.9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. вед. № 5"/>
      <sheetName val="Лист1"/>
      <sheetName val="Лист2"/>
      <sheetName val="Лист3"/>
    </sheetNames>
    <sheetDataSet>
      <sheetData sheetId="0">
        <row r="13">
          <cell r="G13">
            <v>267565</v>
          </cell>
        </row>
        <row r="109">
          <cell r="G109">
            <v>22348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J25">
            <v>39484</v>
          </cell>
        </row>
        <row r="27">
          <cell r="J27">
            <v>16744</v>
          </cell>
        </row>
        <row r="36">
          <cell r="J36">
            <v>653</v>
          </cell>
        </row>
        <row r="39">
          <cell r="J39">
            <v>6048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Лист3"/>
    </sheetNames>
    <sheetDataSet>
      <sheetData sheetId="1">
        <row r="12">
          <cell r="F12">
            <v>1151319</v>
          </cell>
          <cell r="G12">
            <v>349357</v>
          </cell>
        </row>
        <row r="13">
          <cell r="F13">
            <v>99147</v>
          </cell>
          <cell r="G13">
            <v>537749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 2021 (2)"/>
      <sheetName val="январь 2022"/>
      <sheetName val="январь 2022 (2)"/>
      <sheetName val="февраль 2022"/>
      <sheetName val="февраль 2022 (2)"/>
      <sheetName val="март 2022"/>
      <sheetName val="март 2022 (2)"/>
      <sheetName val="Лист1"/>
      <sheetName val="Лист2"/>
    </sheetNames>
    <sheetDataSet>
      <sheetData sheetId="6">
        <row r="41">
          <cell r="L41">
            <v>2308784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4" t="s">
        <v>18</v>
      </c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4"/>
      <c r="B4" s="44"/>
      <c r="C4" s="44"/>
      <c r="D4" s="44"/>
      <c r="E4" s="44"/>
      <c r="F4" s="44"/>
      <c r="G4" s="44"/>
    </row>
    <row r="5" ht="13.5" thickBot="1">
      <c r="D5" s="20" t="s">
        <v>29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2">
        <v>1</v>
      </c>
      <c r="B7" s="45" t="s">
        <v>9</v>
      </c>
      <c r="C7" s="21" t="s">
        <v>23</v>
      </c>
      <c r="D7" s="8">
        <f>D8+D9+D10+D11</f>
        <v>228139255</v>
      </c>
      <c r="E7" s="8">
        <f>E8+E9+E10+E11</f>
        <v>90999903</v>
      </c>
      <c r="F7" s="8">
        <f>F8+F9+F10+F11</f>
        <v>79341009</v>
      </c>
      <c r="G7" s="9">
        <f>G8+G9+G10+G11</f>
        <v>57798343</v>
      </c>
      <c r="H7" s="10"/>
    </row>
    <row r="8" spans="1:8" ht="12.75">
      <c r="A8" s="39"/>
      <c r="B8" s="42"/>
      <c r="C8" s="11" t="s">
        <v>6</v>
      </c>
      <c r="D8" s="49">
        <f>E7+F7+G7</f>
        <v>228139255</v>
      </c>
      <c r="E8" s="25">
        <f>'[15]03 2021'!$B$53+'[15]03 2021'!$B$60</f>
        <v>10687952</v>
      </c>
      <c r="F8" s="12"/>
      <c r="G8" s="46">
        <v>57798343</v>
      </c>
      <c r="H8" s="10"/>
    </row>
    <row r="9" spans="1:8" ht="12.75">
      <c r="A9" s="39"/>
      <c r="B9" s="42"/>
      <c r="C9" s="11" t="s">
        <v>7</v>
      </c>
      <c r="D9" s="50"/>
      <c r="E9" s="26">
        <f>'[15]03 2021'!$B$54+'[15]03 2021'!$B$61</f>
        <v>2781077</v>
      </c>
      <c r="F9" s="12"/>
      <c r="G9" s="47"/>
      <c r="H9" s="10"/>
    </row>
    <row r="10" spans="1:7" ht="12.75">
      <c r="A10" s="39"/>
      <c r="B10" s="42"/>
      <c r="C10" s="11" t="s">
        <v>11</v>
      </c>
      <c r="D10" s="50"/>
      <c r="E10" s="27">
        <f>'[15]03 2021'!$B$55+'[15]03 2021'!$B$62</f>
        <v>53353225</v>
      </c>
      <c r="F10" s="12">
        <v>0</v>
      </c>
      <c r="G10" s="47"/>
    </row>
    <row r="11" spans="1:7" ht="12.75" customHeight="1" thickBot="1">
      <c r="A11" s="40"/>
      <c r="B11" s="43"/>
      <c r="C11" s="13" t="s">
        <v>8</v>
      </c>
      <c r="D11" s="51"/>
      <c r="E11" s="27">
        <f>'[15]03 2021'!$B$56+'[15]03 2021'!$B$63-F11</f>
        <v>24177649</v>
      </c>
      <c r="F11" s="14">
        <f>'[15]03 2021'!$B$65+'[15]03 2021'!$B$69</f>
        <v>79341009</v>
      </c>
      <c r="G11" s="48"/>
    </row>
    <row r="12" spans="1:8" ht="15.75" customHeight="1">
      <c r="A12" s="38">
        <v>2</v>
      </c>
      <c r="B12" s="45" t="s">
        <v>13</v>
      </c>
      <c r="C12" s="7" t="s">
        <v>10</v>
      </c>
      <c r="D12" s="8">
        <f>D13+D14+D15+D16</f>
        <v>1316793</v>
      </c>
      <c r="E12" s="8">
        <f>E13+E14+E15+E16</f>
        <v>1301383</v>
      </c>
      <c r="F12" s="8">
        <f>F13+F14+F15+F16</f>
        <v>0</v>
      </c>
      <c r="G12" s="9">
        <f>G13+G14+G15+G16</f>
        <v>15410</v>
      </c>
      <c r="H12" s="10"/>
    </row>
    <row r="13" spans="1:8" ht="12" customHeight="1">
      <c r="A13" s="39"/>
      <c r="B13" s="42"/>
      <c r="C13" s="11" t="s">
        <v>6</v>
      </c>
      <c r="D13" s="12">
        <f>'[2]Срочное донесение'!$F$105</f>
        <v>1263633</v>
      </c>
      <c r="E13" s="12">
        <f>D13-542461-57781-15264</f>
        <v>648127</v>
      </c>
      <c r="F13" s="12"/>
      <c r="G13" s="15"/>
      <c r="H13" s="10"/>
    </row>
    <row r="14" spans="1:8" ht="12" customHeight="1">
      <c r="A14" s="39"/>
      <c r="B14" s="42"/>
      <c r="C14" s="11" t="s">
        <v>7</v>
      </c>
      <c r="D14" s="12"/>
      <c r="E14" s="12"/>
      <c r="F14" s="12"/>
      <c r="G14" s="15"/>
      <c r="H14" s="10"/>
    </row>
    <row r="15" spans="1:8" ht="12" customHeight="1">
      <c r="A15" s="39"/>
      <c r="B15" s="42"/>
      <c r="C15" s="11" t="s">
        <v>11</v>
      </c>
      <c r="D15" s="12">
        <f>'[3]Срочное донесение'!$I$11</f>
        <v>53160</v>
      </c>
      <c r="E15" s="29">
        <f>542461+47254</f>
        <v>589715</v>
      </c>
      <c r="F15" s="12"/>
      <c r="G15" s="15"/>
      <c r="H15" s="10"/>
    </row>
    <row r="16" spans="1:8" ht="12" customHeight="1" thickBot="1">
      <c r="A16" s="40"/>
      <c r="B16" s="43"/>
      <c r="C16" s="13" t="s">
        <v>8</v>
      </c>
      <c r="D16" s="12"/>
      <c r="E16" s="36">
        <f>57781+5760</f>
        <v>63541</v>
      </c>
      <c r="F16" s="16">
        <v>0</v>
      </c>
      <c r="G16" s="16">
        <f>15264+146</f>
        <v>15410</v>
      </c>
      <c r="H16" s="10"/>
    </row>
    <row r="17" spans="1:8" ht="12.75">
      <c r="A17" s="38">
        <v>3</v>
      </c>
      <c r="B17" s="57" t="s">
        <v>21</v>
      </c>
      <c r="C17" s="21" t="s">
        <v>10</v>
      </c>
      <c r="D17" s="8">
        <f>D18+D19+D20+D21</f>
        <v>3514965</v>
      </c>
      <c r="E17" s="8">
        <f>E18+E19+E20+E21</f>
        <v>3204623</v>
      </c>
      <c r="F17" s="8">
        <f>F18+F19+F20+F21</f>
        <v>0</v>
      </c>
      <c r="G17" s="9">
        <f>G18+G19+G20+G21</f>
        <v>310342</v>
      </c>
      <c r="H17" s="10"/>
    </row>
    <row r="18" spans="1:8" ht="12.75">
      <c r="A18" s="39"/>
      <c r="B18" s="42"/>
      <c r="C18" s="11" t="s">
        <v>6</v>
      </c>
      <c r="D18" s="12">
        <f>'[4] ПР 03.2019   АЭ '!$O$38</f>
        <v>3514965</v>
      </c>
      <c r="E18" s="12">
        <f>D18-E19-E20-E21-G20</f>
        <v>992817</v>
      </c>
      <c r="F18" s="12"/>
      <c r="G18" s="15"/>
      <c r="H18" s="10"/>
    </row>
    <row r="19" spans="1:8" ht="12.75">
      <c r="A19" s="39"/>
      <c r="B19" s="42"/>
      <c r="C19" s="11" t="s">
        <v>7</v>
      </c>
      <c r="D19" s="12"/>
      <c r="E19" s="29">
        <f>'[4] ПР 03.2019   АЭ '!$O$360+'[4] ПР 03.2019   АЭ '!$O$371</f>
        <v>315867</v>
      </c>
      <c r="F19" s="12"/>
      <c r="G19" s="15"/>
      <c r="H19" s="10"/>
    </row>
    <row r="20" spans="1:8" ht="12.75">
      <c r="A20" s="39"/>
      <c r="B20" s="42"/>
      <c r="C20" s="11" t="s">
        <v>11</v>
      </c>
      <c r="D20" s="12"/>
      <c r="E20" s="12">
        <f>'[4] ПР 03.2019   АЭ '!$O$359+'[4] ПР 03.2019   АЭ '!$O$372</f>
        <v>1852639</v>
      </c>
      <c r="F20" s="12"/>
      <c r="G20" s="15">
        <f>'[4] ПР 03.2019   АЭ '!$O$377</f>
        <v>310342</v>
      </c>
      <c r="H20" s="10"/>
    </row>
    <row r="21" spans="1:8" ht="21.75" customHeight="1" thickBot="1">
      <c r="A21" s="40"/>
      <c r="B21" s="43"/>
      <c r="C21" s="13" t="s">
        <v>8</v>
      </c>
      <c r="D21" s="14"/>
      <c r="E21" s="14">
        <f>'[4] ПР 03.2019   АЭ '!$O$361</f>
        <v>43300</v>
      </c>
      <c r="F21" s="14">
        <v>0</v>
      </c>
      <c r="G21" s="16"/>
      <c r="H21" s="10"/>
    </row>
    <row r="22" spans="1:8" ht="12.75">
      <c r="A22" s="38">
        <v>4</v>
      </c>
      <c r="B22" s="45" t="s">
        <v>14</v>
      </c>
      <c r="C22" s="7" t="s">
        <v>10</v>
      </c>
      <c r="D22" s="8">
        <f>D23+D24+D25+D26</f>
        <v>432238</v>
      </c>
      <c r="E22" s="8">
        <f>E23+E24+E25+E26</f>
        <v>393707</v>
      </c>
      <c r="F22" s="8">
        <f>F23+F24+F25+F26</f>
        <v>21918</v>
      </c>
      <c r="G22" s="9">
        <f>G23+G24+G25+G26</f>
        <v>16613</v>
      </c>
      <c r="H22" s="10"/>
    </row>
    <row r="23" spans="1:7" ht="12.75">
      <c r="A23" s="39"/>
      <c r="B23" s="42"/>
      <c r="C23" s="11" t="s">
        <v>6</v>
      </c>
      <c r="D23" s="12">
        <v>432238</v>
      </c>
      <c r="E23" s="12">
        <f>D23+D25-E26-F26-G26-E25</f>
        <v>264431</v>
      </c>
      <c r="F23" s="12"/>
      <c r="G23" s="15"/>
    </row>
    <row r="24" spans="1:8" ht="12.75">
      <c r="A24" s="39"/>
      <c r="B24" s="42"/>
      <c r="C24" s="11" t="s">
        <v>7</v>
      </c>
      <c r="D24" s="12"/>
      <c r="E24" s="12"/>
      <c r="F24" s="12"/>
      <c r="G24" s="15"/>
      <c r="H24" s="10"/>
    </row>
    <row r="25" spans="1:8" ht="12.75">
      <c r="A25" s="39"/>
      <c r="B25" s="42"/>
      <c r="C25" s="11" t="s">
        <v>11</v>
      </c>
      <c r="D25" s="12">
        <v>0</v>
      </c>
      <c r="E25" s="12">
        <f>'[1]март'!$M$32</f>
        <v>16051</v>
      </c>
      <c r="F25" s="12"/>
      <c r="G25" s="15"/>
      <c r="H25" s="10"/>
    </row>
    <row r="26" spans="1:8" ht="13.5" thickBot="1">
      <c r="A26" s="40"/>
      <c r="B26" s="43"/>
      <c r="C26" s="13" t="s">
        <v>8</v>
      </c>
      <c r="D26" s="14"/>
      <c r="E26" s="14">
        <f>135143-F26</f>
        <v>113225</v>
      </c>
      <c r="F26" s="16">
        <v>21918</v>
      </c>
      <c r="G26" s="16">
        <v>16613</v>
      </c>
      <c r="H26" s="10"/>
    </row>
    <row r="27" spans="1:8" ht="12.75">
      <c r="A27" s="38">
        <v>5</v>
      </c>
      <c r="B27" s="45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9"/>
      <c r="B28" s="42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9"/>
      <c r="B29" s="42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9"/>
      <c r="B30" s="42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40"/>
      <c r="B31" s="43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8">
        <v>6</v>
      </c>
      <c r="B32" s="45" t="s">
        <v>16</v>
      </c>
      <c r="C32" s="7" t="s">
        <v>10</v>
      </c>
      <c r="D32" s="8">
        <f>D33+D34+D35+D36</f>
        <v>569758</v>
      </c>
      <c r="E32" s="8">
        <f>E33+E34+E35+E36</f>
        <v>562587.9</v>
      </c>
      <c r="F32" s="8">
        <f>F33+F34+F35+F36</f>
        <v>0</v>
      </c>
      <c r="G32" s="9">
        <f>G33+G34+G35+G36</f>
        <v>7170.099999999977</v>
      </c>
      <c r="H32" s="10"/>
    </row>
    <row r="33" spans="1:8" ht="12.75">
      <c r="A33" s="39"/>
      <c r="B33" s="42"/>
      <c r="C33" s="11" t="s">
        <v>6</v>
      </c>
      <c r="D33" s="12"/>
      <c r="E33" s="12"/>
      <c r="F33" s="12"/>
      <c r="G33" s="15"/>
      <c r="H33" s="10"/>
    </row>
    <row r="34" spans="1:8" ht="12.75">
      <c r="A34" s="39"/>
      <c r="B34" s="42"/>
      <c r="C34" s="11" t="s">
        <v>7</v>
      </c>
      <c r="D34" s="12"/>
      <c r="E34" s="12"/>
      <c r="F34" s="12"/>
      <c r="G34" s="15"/>
      <c r="H34" s="10"/>
    </row>
    <row r="35" spans="1:8" ht="13.5" thickBot="1">
      <c r="A35" s="39"/>
      <c r="B35" s="42"/>
      <c r="C35" s="11" t="s">
        <v>11</v>
      </c>
      <c r="D35" s="12">
        <f>'[5]Сводная ведомость объемов'!$I$21</f>
        <v>569758</v>
      </c>
      <c r="E35" s="12">
        <f>'[5]Сводная ведомость объемов'!$I$84</f>
        <v>562587.9</v>
      </c>
      <c r="F35" s="12"/>
      <c r="G35" s="37">
        <f>D35-E35</f>
        <v>7170.099999999977</v>
      </c>
      <c r="H35" s="10"/>
    </row>
    <row r="36" spans="1:8" ht="21" customHeight="1" thickBot="1">
      <c r="A36" s="40"/>
      <c r="B36" s="43"/>
      <c r="C36" s="13" t="s">
        <v>8</v>
      </c>
      <c r="D36" s="14"/>
      <c r="E36" s="14"/>
      <c r="F36" s="14"/>
      <c r="G36" s="16"/>
      <c r="H36" s="10"/>
    </row>
    <row r="37" spans="1:16" ht="12.75">
      <c r="A37" s="38">
        <v>7</v>
      </c>
      <c r="B37" s="45" t="s">
        <v>17</v>
      </c>
      <c r="C37" s="7" t="s">
        <v>10</v>
      </c>
      <c r="D37" s="30">
        <f>D38+D39+D40+D41</f>
        <v>267565</v>
      </c>
      <c r="E37" s="8">
        <f>E38+E39+E40+E41</f>
        <v>221772</v>
      </c>
      <c r="F37" s="8">
        <f>F38+F39+F40+F41</f>
        <v>23445</v>
      </c>
      <c r="G37" s="9">
        <f>G38+G39+G40+G41</f>
        <v>22348</v>
      </c>
      <c r="H37" s="10"/>
      <c r="P37" s="31"/>
    </row>
    <row r="38" spans="1:8" ht="12.75">
      <c r="A38" s="39"/>
      <c r="B38" s="42"/>
      <c r="C38" s="11" t="s">
        <v>6</v>
      </c>
      <c r="D38" s="12"/>
      <c r="E38" s="12"/>
      <c r="F38" s="12"/>
      <c r="G38" s="15"/>
      <c r="H38" s="10"/>
    </row>
    <row r="39" spans="1:8" ht="12.75">
      <c r="A39" s="39"/>
      <c r="B39" s="42"/>
      <c r="C39" s="11" t="s">
        <v>7</v>
      </c>
      <c r="D39" s="12"/>
      <c r="E39" s="12"/>
      <c r="F39" s="12"/>
      <c r="G39" s="15"/>
      <c r="H39" s="10"/>
    </row>
    <row r="40" spans="1:8" ht="12.75">
      <c r="A40" s="39"/>
      <c r="B40" s="42"/>
      <c r="C40" s="11" t="s">
        <v>11</v>
      </c>
      <c r="D40" s="12">
        <f>'[6]Св. вед. № 5'!$G$13</f>
        <v>267565</v>
      </c>
      <c r="E40" s="12">
        <f>D40-E41-F41-G41</f>
        <v>182288</v>
      </c>
      <c r="F40" s="12"/>
      <c r="G40" s="15"/>
      <c r="H40" s="10"/>
    </row>
    <row r="41" spans="1:8" ht="13.5" thickBot="1">
      <c r="A41" s="40"/>
      <c r="B41" s="43"/>
      <c r="C41" s="13" t="s">
        <v>8</v>
      </c>
      <c r="D41" s="14"/>
      <c r="E41" s="14">
        <f>'[7]Лист1'!$J$25</f>
        <v>39484</v>
      </c>
      <c r="F41" s="14">
        <f>'[7]Лист1'!$J$27+'[7]Лист1'!$J$36+'[7]Лист1'!$J$39</f>
        <v>23445</v>
      </c>
      <c r="G41" s="16">
        <f>'[6]Св. вед. № 5'!$G$109</f>
        <v>22348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3">
        <v>8</v>
      </c>
      <c r="B43" s="56" t="s">
        <v>19</v>
      </c>
      <c r="C43" s="22" t="s">
        <v>25</v>
      </c>
      <c r="D43" s="17">
        <f>D44+D45+D46+D47</f>
        <v>2308784</v>
      </c>
      <c r="E43" s="17">
        <f>E44+E45+E46+E47</f>
        <v>1500676</v>
      </c>
      <c r="F43" s="17">
        <f>F44+F45+F46+F47</f>
        <v>636896</v>
      </c>
      <c r="G43" s="18">
        <f>G44+G45+G46+G47</f>
        <v>171212</v>
      </c>
      <c r="H43" s="19"/>
    </row>
    <row r="44" spans="1:8" s="2" customFormat="1" ht="12.75">
      <c r="A44" s="54"/>
      <c r="B44" s="42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4"/>
      <c r="B45" s="42"/>
      <c r="C45" s="11" t="s">
        <v>7</v>
      </c>
      <c r="D45" s="12"/>
      <c r="E45" s="12"/>
      <c r="F45" s="12"/>
      <c r="G45" s="15"/>
      <c r="H45" s="19"/>
    </row>
    <row r="46" spans="1:8" ht="13.5" thickBot="1">
      <c r="A46" s="54"/>
      <c r="B46" s="42"/>
      <c r="C46" s="11" t="s">
        <v>11</v>
      </c>
      <c r="D46" s="14">
        <f>'[9]март 2022 (2)'!$L$41</f>
        <v>2308784</v>
      </c>
      <c r="E46" s="29">
        <f>'[8]февраль'!$F$12</f>
        <v>1151319</v>
      </c>
      <c r="F46" s="12">
        <f>'[8]февраль'!$F$13</f>
        <v>99147</v>
      </c>
      <c r="G46" s="15">
        <v>171212</v>
      </c>
      <c r="H46" s="10"/>
    </row>
    <row r="47" spans="1:8" ht="21" customHeight="1" thickBot="1">
      <c r="A47" s="55"/>
      <c r="B47" s="43"/>
      <c r="C47" s="13" t="s">
        <v>8</v>
      </c>
      <c r="D47" s="14"/>
      <c r="E47" s="14">
        <f>'[8]февраль'!$G$12</f>
        <v>349357</v>
      </c>
      <c r="F47" s="14">
        <f>'[8]февраль'!$G$13</f>
        <v>537749</v>
      </c>
      <c r="G47" s="16"/>
      <c r="H47" s="10"/>
    </row>
    <row r="48" spans="1:8" ht="12.75">
      <c r="A48" s="53">
        <v>9</v>
      </c>
      <c r="B48" s="41" t="s">
        <v>20</v>
      </c>
      <c r="C48" s="32" t="s">
        <v>10</v>
      </c>
      <c r="D48" s="17">
        <f>D49+D50+D51+D52</f>
        <v>606510</v>
      </c>
      <c r="E48" s="17">
        <f>E49+E50+E51+E52</f>
        <v>235825</v>
      </c>
      <c r="F48" s="17">
        <f>F49+F50+F51+F52</f>
        <v>361026</v>
      </c>
      <c r="G48" s="18">
        <f>G49+G50+G51+G52</f>
        <v>9659</v>
      </c>
      <c r="H48" s="10"/>
    </row>
    <row r="49" spans="1:8" ht="12.75">
      <c r="A49" s="54"/>
      <c r="B49" s="42"/>
      <c r="C49" s="11" t="s">
        <v>6</v>
      </c>
      <c r="D49" s="12">
        <f>'[14]Сроч.донесение'!$G$208</f>
        <v>606510</v>
      </c>
      <c r="E49" s="12">
        <f>D49-E52-F52-G52</f>
        <v>44907</v>
      </c>
      <c r="F49" s="12"/>
      <c r="G49" s="15"/>
      <c r="H49" s="10"/>
    </row>
    <row r="50" spans="1:8" ht="12.75">
      <c r="A50" s="54"/>
      <c r="B50" s="42"/>
      <c r="C50" s="11" t="s">
        <v>7</v>
      </c>
      <c r="D50" s="12"/>
      <c r="E50" s="12"/>
      <c r="F50" s="12"/>
      <c r="G50" s="15"/>
      <c r="H50" s="10"/>
    </row>
    <row r="51" spans="1:8" ht="13.5" thickBot="1">
      <c r="A51" s="54"/>
      <c r="B51" s="42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5"/>
      <c r="B52" s="43"/>
      <c r="C52" s="13" t="s">
        <v>8</v>
      </c>
      <c r="D52" s="14"/>
      <c r="E52" s="14">
        <f>'[14]Акт полез отпуска (мощ)'!$I$17</f>
        <v>190918</v>
      </c>
      <c r="F52" s="14">
        <f>'[14]Акт полез отпуска (мощ)'!$I$18</f>
        <v>361026</v>
      </c>
      <c r="G52" s="16">
        <f>'[14]Сроч.донесение'!$G$211</f>
        <v>9659</v>
      </c>
      <c r="H52" s="19"/>
    </row>
    <row r="53" spans="1:8" ht="12" customHeight="1">
      <c r="A53" s="38">
        <v>10</v>
      </c>
      <c r="B53" s="41" t="s">
        <v>22</v>
      </c>
      <c r="C53" s="22" t="s">
        <v>23</v>
      </c>
      <c r="D53" s="17">
        <f>D54+D55+D56+D57</f>
        <v>9228510.46200004</v>
      </c>
      <c r="E53" s="17">
        <f>E54+E55+E56+E57</f>
        <v>7818254.462000038</v>
      </c>
      <c r="F53" s="17">
        <f>F54+F55+F56+F57</f>
        <v>681616</v>
      </c>
      <c r="G53" s="18"/>
      <c r="H53" s="10"/>
    </row>
    <row r="54" spans="1:8" ht="12" customHeight="1">
      <c r="A54" s="39"/>
      <c r="B54" s="42"/>
      <c r="C54" s="11" t="s">
        <v>6</v>
      </c>
      <c r="D54" s="12">
        <f>'[10]Акт бал расп'!$F$10</f>
        <v>6899744.402000041</v>
      </c>
      <c r="E54" s="12">
        <f>'[10]Акт бал расп'!$F$11</f>
        <v>73223.06000000025</v>
      </c>
      <c r="F54" s="12"/>
      <c r="G54" s="15"/>
      <c r="H54" s="10"/>
    </row>
    <row r="55" spans="1:8" ht="12.75">
      <c r="A55" s="39"/>
      <c r="B55" s="42"/>
      <c r="C55" s="11" t="s">
        <v>7</v>
      </c>
      <c r="D55" s="12">
        <v>0</v>
      </c>
      <c r="E55" s="12">
        <f>'[10]Акт бал расп'!$G$11</f>
        <v>630438.000000003</v>
      </c>
      <c r="F55" s="12"/>
      <c r="G55" s="15"/>
      <c r="H55" s="10"/>
    </row>
    <row r="56" spans="1:8" ht="13.5" thickBot="1">
      <c r="A56" s="39"/>
      <c r="B56" s="42"/>
      <c r="C56" s="11" t="s">
        <v>11</v>
      </c>
      <c r="D56" s="14">
        <f>'[10]Акт бал расп'!$H$10</f>
        <v>2144030.0999999987</v>
      </c>
      <c r="E56" s="29">
        <f>D54+D55+D57+D56-E54-E55-E57-F56-F57-G57</f>
        <v>1615329.6960748965</v>
      </c>
      <c r="F56" s="12">
        <v>51566</v>
      </c>
      <c r="G56" s="15"/>
      <c r="H56" s="10"/>
    </row>
    <row r="57" spans="1:8" s="2" customFormat="1" ht="15" customHeight="1" thickBot="1">
      <c r="A57" s="40"/>
      <c r="B57" s="43"/>
      <c r="C57" s="13" t="s">
        <v>8</v>
      </c>
      <c r="D57" s="14">
        <f>'[10]Акт бал расп'!$I$10</f>
        <v>184735.96</v>
      </c>
      <c r="E57" s="28">
        <f>'[10]Акт бал расп'!$I$13+'[10]Акт бал расп'!$I$14+'[10]Акт бал расп'!$I$15+'[10]Акт бал расп'!$I$18</f>
        <v>5499263.705925138</v>
      </c>
      <c r="F57" s="14">
        <v>630050</v>
      </c>
      <c r="G57" s="16">
        <v>728640</v>
      </c>
      <c r="H57" s="19"/>
    </row>
    <row r="58" spans="1:8" ht="12.75">
      <c r="A58" s="38">
        <v>11</v>
      </c>
      <c r="B58" s="41" t="s">
        <v>24</v>
      </c>
      <c r="C58" s="22" t="s">
        <v>23</v>
      </c>
      <c r="D58" s="17">
        <f>D59+D60+D61+D62</f>
        <v>295969</v>
      </c>
      <c r="E58" s="17">
        <f>E59+E60+E61+E62</f>
        <v>255631</v>
      </c>
      <c r="F58" s="17">
        <f>F59+F60+F61+F62</f>
        <v>30727</v>
      </c>
      <c r="G58" s="18">
        <f>G59+G60+G61+G62</f>
        <v>9611</v>
      </c>
      <c r="H58" s="10"/>
    </row>
    <row r="59" spans="1:8" ht="12.75">
      <c r="A59" s="39"/>
      <c r="B59" s="42"/>
      <c r="C59" s="11" t="s">
        <v>6</v>
      </c>
      <c r="D59" s="12"/>
      <c r="E59" s="12"/>
      <c r="F59" s="12"/>
      <c r="G59" s="15"/>
      <c r="H59" s="10"/>
    </row>
    <row r="60" spans="1:8" ht="12.75">
      <c r="A60" s="39"/>
      <c r="B60" s="42"/>
      <c r="C60" s="11" t="s">
        <v>7</v>
      </c>
      <c r="D60" s="12"/>
      <c r="E60" s="12"/>
      <c r="F60" s="12"/>
      <c r="G60" s="15"/>
      <c r="H60" s="10"/>
    </row>
    <row r="61" spans="1:8" ht="13.5" thickBot="1">
      <c r="A61" s="39"/>
      <c r="B61" s="42"/>
      <c r="C61" s="11" t="s">
        <v>11</v>
      </c>
      <c r="D61" s="14">
        <f>'[11]Report'!$Y$19</f>
        <v>295969</v>
      </c>
      <c r="E61" s="12">
        <f>D61-F62-G62</f>
        <v>255631</v>
      </c>
      <c r="F61" s="12"/>
      <c r="G61" s="33"/>
      <c r="H61" s="31"/>
    </row>
    <row r="62" spans="1:8" s="2" customFormat="1" ht="15.75" customHeight="1" thickBot="1">
      <c r="A62" s="40"/>
      <c r="B62" s="43"/>
      <c r="C62" s="13" t="s">
        <v>8</v>
      </c>
      <c r="D62" s="14"/>
      <c r="E62" s="14"/>
      <c r="F62" s="14">
        <v>30727</v>
      </c>
      <c r="G62" s="34">
        <v>9611</v>
      </c>
      <c r="H62" s="35"/>
    </row>
    <row r="63" spans="1:8" ht="12.75">
      <c r="A63" s="38">
        <v>12</v>
      </c>
      <c r="B63" s="41" t="s">
        <v>26</v>
      </c>
      <c r="C63" s="22" t="s">
        <v>23</v>
      </c>
      <c r="D63" s="17">
        <f>D64+D65+D66+D67</f>
        <v>5026103</v>
      </c>
      <c r="E63" s="17">
        <f>E64+E65+E66+E67</f>
        <v>2892037.9619999994</v>
      </c>
      <c r="F63" s="17">
        <f>F64+F65+F66+F67</f>
        <v>1807179</v>
      </c>
      <c r="G63" s="18">
        <f>G64+G65+G66+G67</f>
        <v>326886.03800000064</v>
      </c>
      <c r="H63" s="10"/>
    </row>
    <row r="64" spans="1:8" ht="12.75">
      <c r="A64" s="39"/>
      <c r="B64" s="42"/>
      <c r="C64" s="11" t="s">
        <v>6</v>
      </c>
      <c r="D64" s="12"/>
      <c r="E64" s="12"/>
      <c r="F64" s="12"/>
      <c r="G64" s="15"/>
      <c r="H64" s="10"/>
    </row>
    <row r="65" spans="1:8" ht="12.75">
      <c r="A65" s="39"/>
      <c r="B65" s="42"/>
      <c r="C65" s="11" t="s">
        <v>7</v>
      </c>
      <c r="D65" s="12"/>
      <c r="E65" s="12"/>
      <c r="F65" s="12"/>
      <c r="G65" s="15"/>
      <c r="H65" s="10"/>
    </row>
    <row r="66" spans="1:8" ht="13.5" thickBot="1">
      <c r="A66" s="39"/>
      <c r="B66" s="42"/>
      <c r="C66" s="11" t="s">
        <v>11</v>
      </c>
      <c r="D66" s="14">
        <f>'[12]Лист1'!$I$102</f>
        <v>5026103</v>
      </c>
      <c r="E66" s="12">
        <f>D66-E67-F67-G66</f>
        <v>1516631.9619999994</v>
      </c>
      <c r="F66" s="12"/>
      <c r="G66" s="15">
        <f>'[12]Лист1'!$I$2893</f>
        <v>326886.03800000064</v>
      </c>
      <c r="H66" s="10"/>
    </row>
    <row r="67" spans="1:8" s="2" customFormat="1" ht="15" customHeight="1" thickBot="1">
      <c r="A67" s="40"/>
      <c r="B67" s="43"/>
      <c r="C67" s="13" t="s">
        <v>8</v>
      </c>
      <c r="D67" s="14"/>
      <c r="E67" s="14">
        <v>1375406</v>
      </c>
      <c r="F67" s="14">
        <f>1807179</f>
        <v>1807179</v>
      </c>
      <c r="G67" s="16">
        <v>0</v>
      </c>
      <c r="H67" s="19"/>
    </row>
    <row r="68" spans="1:8" ht="12.75">
      <c r="A68" s="38">
        <v>13</v>
      </c>
      <c r="B68" s="41" t="s">
        <v>28</v>
      </c>
      <c r="C68" s="22" t="s">
        <v>23</v>
      </c>
      <c r="D68" s="17">
        <f>D69+D70+D71+D72</f>
        <v>468564</v>
      </c>
      <c r="E68" s="17">
        <f>E69+E70+E71+E72</f>
        <v>297509</v>
      </c>
      <c r="F68" s="17">
        <f>F69+F70+F71+F72</f>
        <v>162459</v>
      </c>
      <c r="G68" s="18">
        <f>G69+G70+G71+G72</f>
        <v>8596</v>
      </c>
      <c r="H68" s="10"/>
    </row>
    <row r="69" spans="1:8" ht="12.75">
      <c r="A69" s="39"/>
      <c r="B69" s="42"/>
      <c r="C69" s="11" t="s">
        <v>6</v>
      </c>
      <c r="D69" s="12">
        <f>'[13]12.21'!$M$144</f>
        <v>47285</v>
      </c>
      <c r="E69" s="12"/>
      <c r="F69" s="12"/>
      <c r="G69" s="15">
        <v>8596</v>
      </c>
      <c r="H69" s="10"/>
    </row>
    <row r="70" spans="1:8" ht="12.75">
      <c r="A70" s="39"/>
      <c r="B70" s="42"/>
      <c r="C70" s="11" t="s">
        <v>7</v>
      </c>
      <c r="D70" s="12"/>
      <c r="E70" s="12"/>
      <c r="F70" s="12"/>
      <c r="G70" s="15"/>
      <c r="H70" s="10"/>
    </row>
    <row r="71" spans="1:8" ht="13.5" thickBot="1">
      <c r="A71" s="39"/>
      <c r="B71" s="42"/>
      <c r="C71" s="11" t="s">
        <v>11</v>
      </c>
      <c r="D71" s="14">
        <f>'[13]12.21'!$M$145</f>
        <v>421279</v>
      </c>
      <c r="E71" s="12">
        <f>D69+D71-F72-G71-G69</f>
        <v>297509</v>
      </c>
      <c r="F71" s="12"/>
      <c r="G71" s="15">
        <f>'[13]12.21'!$M$316</f>
        <v>0</v>
      </c>
      <c r="H71" s="10"/>
    </row>
    <row r="72" spans="1:8" s="2" customFormat="1" ht="15" customHeight="1" thickBot="1">
      <c r="A72" s="40"/>
      <c r="B72" s="43"/>
      <c r="C72" s="13" t="s">
        <v>8</v>
      </c>
      <c r="D72" s="14"/>
      <c r="E72" s="14">
        <v>0</v>
      </c>
      <c r="F72" s="14">
        <v>162459</v>
      </c>
      <c r="G72" s="16">
        <v>0</v>
      </c>
      <c r="H72" s="19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9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27:B31"/>
    <mergeCell ref="B22:B26"/>
    <mergeCell ref="B12:B16"/>
    <mergeCell ref="A12:A16"/>
    <mergeCell ref="A22:A26"/>
    <mergeCell ref="B58:B62"/>
    <mergeCell ref="A53:A57"/>
    <mergeCell ref="B53:B57"/>
    <mergeCell ref="A58:A62"/>
    <mergeCell ref="A68:A72"/>
    <mergeCell ref="B68:B72"/>
    <mergeCell ref="A63:A67"/>
    <mergeCell ref="B63:B67"/>
    <mergeCell ref="A2:G4"/>
    <mergeCell ref="A37:A41"/>
    <mergeCell ref="B37:B41"/>
    <mergeCell ref="A32:A36"/>
    <mergeCell ref="B32:B36"/>
    <mergeCell ref="A27:A3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2022-05-25T05:29:27Z</dcterms:modified>
  <cp:category/>
  <cp:version/>
  <cp:contentType/>
  <cp:contentStatus/>
</cp:coreProperties>
</file>